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<sst xmlns="http://schemas.openxmlformats.org/spreadsheetml/2006/main" count="162" uniqueCount="113">
  <si>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</si>
  <si>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</si>
  <si>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</si>
  <si>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</si>
  <si>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</si>
  <si>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</si>
  <si>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</si>
  <si>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</si>
  <si>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</si>
  <si>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</si>
  <si>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</si>
  <si>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</si>
  <si>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</si>
  <si>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</si>
  <si>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</si>
  <si>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</si>
  <si>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</si>
  <si>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</si>
  <si>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</si>
  <si>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</si>
  <si>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</si>
  <si>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</si>
  <si>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</si>
  <si>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</si>
  <si>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</si>
  <si>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</si>
  <si>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</si>
  <si>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</si>
  <si>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</si>
  <si>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</si>
  <si>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</si>
  <si>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</si>
  <si>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</si>
  <si>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</si>
  <si>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</si>
  <si>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</si>
  <si>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</si>
  <si>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</si>
  <si>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</si>
  <si>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</si>
  <si>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</si>
  <si>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</si>
  <si>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</si>
  <si>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</si>
  <si>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</si>
  <si>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</si>
  <si>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</si>
  <si>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</si>
  <si>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</si>
  <si>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</si>
  <si>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</si>
  <si>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</si>
  <si>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</si>
  <si>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</si>
  <si>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</si>
  <si>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</si>
  <si>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</si>
  <si>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</si>
  <si>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</si>
  <si>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</si>
  <si>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</si>
  <si>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</si>
  <si>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</si>
  <si>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</si>
  <si>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</si>
  <si>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</si>
  <si>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</si>
  <si>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</si>
  <si>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</si>
  <si>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</si>
  <si>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</si>
  <si>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</si>
  <si>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</si>
  <si>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</si>
  <si>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</si>
  <si>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</si>
  <si>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</si>
  <si>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</si>
  <si>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</si>
  <si>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</si>
  <si>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</si>
  <si>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</si>
  <si>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</si>
  <si>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</si>
  <si>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</si>
  <si>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</si>
  <si>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</si>
  <si>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</si>
  <si>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</si>
  <si>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</si>
  <si>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</si>
  <si>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</si>
  <si>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</si>
  <si>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</si>
  <si>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</si>
  <si>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</si>
  <si>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</si>
  <si>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</si>
  <si>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</si>
  <si>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</si>
  <si>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</si>
  <si>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</si>
  <si>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</si>
  <si>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</si>
  <si>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</si>
  <si>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</si>
  <si>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</si>
  <si>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</si>
  <si>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</si>
  <si>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</si>
  <si>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</si>
  <si>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</si>
  <si>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10.11.2016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</si>
</sst>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2595269"/>
        <c:axId val="23357422"/>
      </c:bar3DChart>
      <c:catAx>
        <c:axId val="25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8890207"/>
        <c:axId val="12903000"/>
      </c:bar3DChart>
      <c:catAx>
        <c:axId val="889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03000"/>
        <c:crosses val="autoZero"/>
        <c:auto val="1"/>
        <c:lblOffset val="100"/>
        <c:tickLblSkip val="1"/>
        <c:noMultiLvlLbl val="0"/>
      </c:catAx>
      <c:valAx>
        <c:axId val="12903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49018137"/>
        <c:axId val="38510050"/>
      </c:bar3D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181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11046131"/>
        <c:axId val="32306316"/>
      </c:bar3DChart>
      <c:catAx>
        <c:axId val="11046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06316"/>
        <c:crosses val="autoZero"/>
        <c:auto val="1"/>
        <c:lblOffset val="100"/>
        <c:tickLblSkip val="1"/>
        <c:noMultiLvlLbl val="0"/>
      </c:catAx>
      <c:valAx>
        <c:axId val="32306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6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22321389"/>
        <c:axId val="66674774"/>
      </c:bar3D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74774"/>
        <c:crosses val="autoZero"/>
        <c:auto val="1"/>
        <c:lblOffset val="100"/>
        <c:tickLblSkip val="2"/>
        <c:noMultiLvlLbl val="0"/>
      </c:catAx>
      <c:valAx>
        <c:axId val="666747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63202055"/>
        <c:axId val="31947584"/>
      </c:bar3DChart>
      <c:catAx>
        <c:axId val="6320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47584"/>
        <c:crosses val="autoZero"/>
        <c:auto val="1"/>
        <c:lblOffset val="100"/>
        <c:tickLblSkip val="1"/>
        <c:noMultiLvlLbl val="0"/>
      </c:catAx>
      <c:valAx>
        <c:axId val="3194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19092801"/>
        <c:axId val="37617482"/>
      </c:bar3DChart>
      <c:catAx>
        <c:axId val="1909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17482"/>
        <c:crosses val="autoZero"/>
        <c:auto val="1"/>
        <c:lblOffset val="100"/>
        <c:tickLblSkip val="1"/>
        <c:noMultiLvlLbl val="0"/>
      </c:catAx>
      <c:valAx>
        <c:axId val="37617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3013019"/>
        <c:axId val="27117172"/>
      </c:bar3DChart>
      <c:catAx>
        <c:axId val="301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17172"/>
        <c:crosses val="autoZero"/>
        <c:auto val="1"/>
        <c:lblOffset val="100"/>
        <c:tickLblSkip val="1"/>
        <c:noMultiLvlLbl val="0"/>
      </c:catAx>
      <c:valAx>
        <c:axId val="27117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42727957"/>
        <c:axId val="49007294"/>
      </c:bar3DChart>
      <c:catAx>
        <c:axId val="42727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07294"/>
        <c:crosses val="autoZero"/>
        <c:auto val="1"/>
        <c:lblOffset val="100"/>
        <c:tickLblSkip val="1"/>
        <c:noMultiLvlLbl val="0"/>
      </c:catAx>
      <c:valAx>
        <c:axId val="49007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="80" zoomScaleNormal="8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51" sqref="C151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8" t="s">
        <v>112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109</v>
      </c>
      <c r="C3" s="129" t="s">
        <v>100</v>
      </c>
      <c r="D3" s="129" t="s">
        <v>23</v>
      </c>
      <c r="E3" s="129" t="s">
        <v>22</v>
      </c>
      <c r="F3" s="129" t="s">
        <v>110</v>
      </c>
      <c r="G3" s="129" t="s">
        <v>102</v>
      </c>
      <c r="H3" s="129" t="s">
        <v>111</v>
      </c>
      <c r="I3" s="129" t="s">
        <v>101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</f>
        <v>406976.8</v>
      </c>
      <c r="C6" s="46">
        <f>426773.1+25+188.4+2200.9+6.1-1051.6+141.1+593.1+16568.5+4904.2+177</f>
        <v>450525.8</v>
      </c>
      <c r="D6" s="47">
        <f>332980.2+473.5+94.1</f>
        <v>333547.8</v>
      </c>
      <c r="E6" s="3">
        <f>D6/D150*100</f>
        <v>26.455760529014004</v>
      </c>
      <c r="F6" s="3">
        <f>D6/B6*100</f>
        <v>81.95744818869282</v>
      </c>
      <c r="G6" s="3">
        <f aca="true" t="shared" si="0" ref="G6:G43">D6/C6*100</f>
        <v>74.03522728332096</v>
      </c>
      <c r="H6" s="47">
        <f>B6-D6</f>
        <v>73429</v>
      </c>
      <c r="I6" s="47">
        <f aca="true" t="shared" si="1" ref="I6:I43">C6-D6</f>
        <v>116978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</f>
        <v>143956.6</v>
      </c>
      <c r="E7" s="95">
        <f>D7/D6*100</f>
        <v>43.15921136340879</v>
      </c>
      <c r="F7" s="95">
        <f>D7/B7*100</f>
        <v>83.89436147341932</v>
      </c>
      <c r="G7" s="95">
        <f>D7/C7*100</f>
        <v>76.61438996559828</v>
      </c>
      <c r="H7" s="105">
        <f>B7-D7</f>
        <v>27636.100000000006</v>
      </c>
      <c r="I7" s="105">
        <f t="shared" si="1"/>
        <v>43941</v>
      </c>
    </row>
    <row r="8" spans="1:9" ht="18">
      <c r="A8" s="23" t="s">
        <v>3</v>
      </c>
      <c r="B8" s="42">
        <v>284150.9</v>
      </c>
      <c r="C8" s="43">
        <f>298081.6+593.1+13792.1</f>
        <v>312466.79999999993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</f>
        <v>256037.1999999999</v>
      </c>
      <c r="E8" s="1">
        <f>D8/D6*100</f>
        <v>76.76177147623217</v>
      </c>
      <c r="F8" s="1">
        <f>D8/B8*100</f>
        <v>90.1060668820686</v>
      </c>
      <c r="G8" s="1">
        <f t="shared" si="0"/>
        <v>81.94060937033949</v>
      </c>
      <c r="H8" s="44">
        <f>B8-D8</f>
        <v>28113.700000000128</v>
      </c>
      <c r="I8" s="44">
        <f t="shared" si="1"/>
        <v>56429.600000000035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</f>
        <v>53.699999999999996</v>
      </c>
      <c r="E9" s="12">
        <f>D9/D6*100</f>
        <v>0.016099641490664906</v>
      </c>
      <c r="F9" s="120">
        <f>D9/B9*100</f>
        <v>65.16990291262135</v>
      </c>
      <c r="G9" s="1">
        <f t="shared" si="0"/>
        <v>62.66044340723453</v>
      </c>
      <c r="H9" s="44">
        <f aca="true" t="shared" si="2" ref="H9:H43">B9-D9</f>
        <v>28.70000000000001</v>
      </c>
      <c r="I9" s="44">
        <f t="shared" si="1"/>
        <v>32.00000000000001</v>
      </c>
    </row>
    <row r="10" spans="1:9" ht="18">
      <c r="A10" s="23" t="s">
        <v>1</v>
      </c>
      <c r="B10" s="42">
        <v>29629.8</v>
      </c>
      <c r="C10" s="43">
        <f>28052.9-28-1051.6+141.1+4575.2</f>
        <v>31689.600000000002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</f>
        <v>22211.20000000001</v>
      </c>
      <c r="E10" s="1">
        <f>D10/D6*100</f>
        <v>6.659075550790624</v>
      </c>
      <c r="F10" s="1">
        <f aca="true" t="shared" si="3" ref="F10:F41">D10/B10*100</f>
        <v>74.96236896637849</v>
      </c>
      <c r="G10" s="1">
        <f t="shared" si="0"/>
        <v>70.08987175603356</v>
      </c>
      <c r="H10" s="44">
        <f t="shared" si="2"/>
        <v>7418.599999999988</v>
      </c>
      <c r="I10" s="44">
        <f t="shared" si="1"/>
        <v>9478.39999999999</v>
      </c>
    </row>
    <row r="11" spans="1:9" ht="18">
      <c r="A11" s="23" t="s">
        <v>0</v>
      </c>
      <c r="B11" s="42">
        <v>64199.2</v>
      </c>
      <c r="C11" s="43">
        <f>71654.8+3326</f>
        <v>74980.8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</f>
        <v>34656.2</v>
      </c>
      <c r="E11" s="1">
        <f>D11/D6*100</f>
        <v>10.390174961429816</v>
      </c>
      <c r="F11" s="1">
        <f t="shared" si="3"/>
        <v>53.98229261423818</v>
      </c>
      <c r="G11" s="1">
        <f t="shared" si="0"/>
        <v>46.22009901201374</v>
      </c>
      <c r="H11" s="44">
        <f t="shared" si="2"/>
        <v>29543</v>
      </c>
      <c r="I11" s="44">
        <f t="shared" si="1"/>
        <v>40324.600000000006</v>
      </c>
    </row>
    <row r="12" spans="1:9" ht="18">
      <c r="A12" s="23" t="s">
        <v>14</v>
      </c>
      <c r="B12" s="42">
        <v>13330.4</v>
      </c>
      <c r="C12" s="43">
        <f>14712+28</f>
        <v>14740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</f>
        <v>10287.6</v>
      </c>
      <c r="E12" s="1">
        <f>D12/D6*100</f>
        <v>3.084295564233972</v>
      </c>
      <c r="F12" s="1">
        <f t="shared" si="3"/>
        <v>77.17397827522056</v>
      </c>
      <c r="G12" s="1">
        <f t="shared" si="0"/>
        <v>69.79375848032565</v>
      </c>
      <c r="H12" s="44">
        <f t="shared" si="2"/>
        <v>3042.7999999999993</v>
      </c>
      <c r="I12" s="44">
        <f t="shared" si="1"/>
        <v>4452.4</v>
      </c>
    </row>
    <row r="13" spans="1:9" ht="18.75" thickBot="1">
      <c r="A13" s="23" t="s">
        <v>29</v>
      </c>
      <c r="B13" s="43">
        <f>B6-B8-B9-B10-B11-B12</f>
        <v>15584.099999999971</v>
      </c>
      <c r="C13" s="43">
        <f>C6-C8-C9-C10-C11-C12</f>
        <v>16562.900000000038</v>
      </c>
      <c r="D13" s="43">
        <f>D6-D8-D9-D10-D11-D12</f>
        <v>10301.900000000087</v>
      </c>
      <c r="E13" s="1">
        <f>D13/D6*100</f>
        <v>3.08858280582276</v>
      </c>
      <c r="F13" s="1">
        <f t="shared" si="3"/>
        <v>66.10519696357252</v>
      </c>
      <c r="G13" s="1">
        <f t="shared" si="0"/>
        <v>62.19864878735042</v>
      </c>
      <c r="H13" s="44">
        <f t="shared" si="2"/>
        <v>5282.199999999884</v>
      </c>
      <c r="I13" s="44">
        <f t="shared" si="1"/>
        <v>6260.999999999951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v>238549.9</v>
      </c>
      <c r="C18" s="46">
        <f>250434.1+666.5+2890.8+76.6+110+6034+513.1+12.9</f>
        <v>260738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</f>
        <v>202679.5</v>
      </c>
      <c r="E18" s="3">
        <f>D18/D150*100</f>
        <v>16.07577779298887</v>
      </c>
      <c r="F18" s="3">
        <f>D18/B18*100</f>
        <v>84.96314607551712</v>
      </c>
      <c r="G18" s="3">
        <f t="shared" si="0"/>
        <v>77.73301168222507</v>
      </c>
      <c r="H18" s="47">
        <f>B18-D18</f>
        <v>35870.399999999994</v>
      </c>
      <c r="I18" s="47">
        <f t="shared" si="1"/>
        <v>58058.5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</f>
        <v>149528.29999999996</v>
      </c>
      <c r="E19" s="95">
        <f>D19/D18*100</f>
        <v>73.77573952965147</v>
      </c>
      <c r="F19" s="95">
        <f t="shared" si="3"/>
        <v>85.96737537520961</v>
      </c>
      <c r="G19" s="95">
        <f t="shared" si="0"/>
        <v>78.06941380705622</v>
      </c>
      <c r="H19" s="105">
        <f t="shared" si="2"/>
        <v>24407.800000000047</v>
      </c>
      <c r="I19" s="105">
        <f t="shared" si="1"/>
        <v>42004.20000000004</v>
      </c>
    </row>
    <row r="20" spans="1:9" ht="18">
      <c r="A20" s="23" t="s">
        <v>5</v>
      </c>
      <c r="B20" s="42">
        <v>174067.6</v>
      </c>
      <c r="C20" s="43">
        <f>186641.3+2944.5</f>
        <v>189585.8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</f>
        <v>157802.9</v>
      </c>
      <c r="E20" s="1">
        <f>D20/D18*100</f>
        <v>77.85834285164508</v>
      </c>
      <c r="F20" s="1">
        <f t="shared" si="3"/>
        <v>90.65610142266567</v>
      </c>
      <c r="G20" s="1">
        <f t="shared" si="0"/>
        <v>83.23561152786759</v>
      </c>
      <c r="H20" s="44">
        <f t="shared" si="2"/>
        <v>16264.700000000012</v>
      </c>
      <c r="I20" s="44">
        <f t="shared" si="1"/>
        <v>31782.899999999994</v>
      </c>
    </row>
    <row r="21" spans="1:9" ht="18">
      <c r="A21" s="23" t="s">
        <v>2</v>
      </c>
      <c r="B21" s="42">
        <v>21236.8</v>
      </c>
      <c r="C21" s="43">
        <f>20454.1+500+110+1045.6+41</f>
        <v>22150.699999999997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</f>
        <v>17801.599999999995</v>
      </c>
      <c r="E21" s="1">
        <f>D21/D18*100</f>
        <v>8.783128042056546</v>
      </c>
      <c r="F21" s="1">
        <f t="shared" si="3"/>
        <v>83.82430498003464</v>
      </c>
      <c r="G21" s="1">
        <f t="shared" si="0"/>
        <v>80.36585751240366</v>
      </c>
      <c r="H21" s="44">
        <f t="shared" si="2"/>
        <v>3435.2000000000044</v>
      </c>
      <c r="I21" s="44">
        <f t="shared" si="1"/>
        <v>4349.100000000002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</f>
        <v>3668.1</v>
      </c>
      <c r="E22" s="1">
        <f>D22/D18*100</f>
        <v>1.8098031621352924</v>
      </c>
      <c r="F22" s="1">
        <f t="shared" si="3"/>
        <v>88.60144927536233</v>
      </c>
      <c r="G22" s="1">
        <f t="shared" si="0"/>
        <v>81.31997250981001</v>
      </c>
      <c r="H22" s="44">
        <f t="shared" si="2"/>
        <v>471.9000000000001</v>
      </c>
      <c r="I22" s="44">
        <f t="shared" si="1"/>
        <v>842.5999999999999</v>
      </c>
    </row>
    <row r="23" spans="1:9" ht="18">
      <c r="A23" s="23" t="s">
        <v>0</v>
      </c>
      <c r="B23" s="42">
        <v>24861.4</v>
      </c>
      <c r="C23" s="43">
        <f>27804.4+1919</f>
        <v>29723.4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</f>
        <v>17097.399999999994</v>
      </c>
      <c r="E23" s="1">
        <f>D23/D18*100</f>
        <v>8.435682937840282</v>
      </c>
      <c r="F23" s="1">
        <f t="shared" si="3"/>
        <v>68.77086567932615</v>
      </c>
      <c r="G23" s="1">
        <f t="shared" si="0"/>
        <v>57.521683252925286</v>
      </c>
      <c r="H23" s="44">
        <f t="shared" si="2"/>
        <v>7764.000000000007</v>
      </c>
      <c r="I23" s="44">
        <f t="shared" si="1"/>
        <v>12626.000000000007</v>
      </c>
    </row>
    <row r="24" spans="1:9" ht="18">
      <c r="A24" s="23" t="s">
        <v>14</v>
      </c>
      <c r="B24" s="42">
        <v>1506</v>
      </c>
      <c r="C24" s="43">
        <f>1591.6+29.5</f>
        <v>1621.1</v>
      </c>
      <c r="D24" s="44">
        <f>73.6+22.6+5.3+2.4+2.5+128.1+0.1+11.5+121.2+11.2-0.1+27.3+71.1+31.4-0.1+0.8+24.6+83.5+19.6+26.5+24.2+67.9+2.3+4+48.1+8.9+75.1+2+0.1+126.5+0.8+36.4+6.5+68.6+1.9+11.7+18.6+90+2.2+13.7</f>
        <v>1272.6</v>
      </c>
      <c r="E24" s="1">
        <f>D24/D18*100</f>
        <v>0.6278878722317747</v>
      </c>
      <c r="F24" s="1">
        <f t="shared" si="3"/>
        <v>84.5019920318725</v>
      </c>
      <c r="G24" s="1">
        <f t="shared" si="0"/>
        <v>78.50225155758436</v>
      </c>
      <c r="H24" s="44">
        <f t="shared" si="2"/>
        <v>233.4000000000001</v>
      </c>
      <c r="I24" s="44">
        <f t="shared" si="1"/>
        <v>348.5</v>
      </c>
    </row>
    <row r="25" spans="1:9" ht="18.75" thickBot="1">
      <c r="A25" s="23" t="s">
        <v>29</v>
      </c>
      <c r="B25" s="43">
        <f>B18-B20-B21-B22-B23-B24</f>
        <v>12738.099999999984</v>
      </c>
      <c r="C25" s="43">
        <f>C18-C20-C21-C22-C23-C24</f>
        <v>13146.300000000016</v>
      </c>
      <c r="D25" s="43">
        <f>D18-D20-D21-D22-D23-D24</f>
        <v>5036.900000000018</v>
      </c>
      <c r="E25" s="1">
        <f>D25/D18*100</f>
        <v>2.4851551340910243</v>
      </c>
      <c r="F25" s="1">
        <f t="shared" si="3"/>
        <v>39.54200390953144</v>
      </c>
      <c r="G25" s="1">
        <f t="shared" si="0"/>
        <v>38.31420247522125</v>
      </c>
      <c r="H25" s="44">
        <f t="shared" si="2"/>
        <v>7701.199999999966</v>
      </c>
      <c r="I25" s="44">
        <f t="shared" si="1"/>
        <v>8109.399999999998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45284.5</v>
      </c>
      <c r="C33" s="46">
        <f>50266.1+19.2-3069.6+1137.5+1480.3+40-40+150</f>
        <v>49983.5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</f>
        <v>39146.49999999999</v>
      </c>
      <c r="E33" s="3">
        <f>D33/D150*100</f>
        <v>3.104953561525654</v>
      </c>
      <c r="F33" s="3">
        <f>D33/B33*100</f>
        <v>86.44569333878036</v>
      </c>
      <c r="G33" s="3">
        <f t="shared" si="0"/>
        <v>78.31884521892223</v>
      </c>
      <c r="H33" s="47">
        <f t="shared" si="2"/>
        <v>6138.000000000007</v>
      </c>
      <c r="I33" s="47">
        <f t="shared" si="1"/>
        <v>10837.000000000007</v>
      </c>
    </row>
    <row r="34" spans="1:9" ht="18">
      <c r="A34" s="23" t="s">
        <v>3</v>
      </c>
      <c r="B34" s="42">
        <v>32914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</f>
        <v>29247.79999999999</v>
      </c>
      <c r="E34" s="1">
        <f>D34/D33*100</f>
        <v>74.71370365166744</v>
      </c>
      <c r="F34" s="1">
        <f t="shared" si="3"/>
        <v>88.86127483745516</v>
      </c>
      <c r="G34" s="1">
        <f t="shared" si="0"/>
        <v>80.46317260579981</v>
      </c>
      <c r="H34" s="44">
        <f t="shared" si="2"/>
        <v>3666.2000000000116</v>
      </c>
      <c r="I34" s="44">
        <f t="shared" si="1"/>
        <v>7101.500000000007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</f>
        <v>1383.5999999999992</v>
      </c>
      <c r="E36" s="1">
        <f>D36/D33*100</f>
        <v>3.5344155927094363</v>
      </c>
      <c r="F36" s="1">
        <f t="shared" si="3"/>
        <v>49.95667244367415</v>
      </c>
      <c r="G36" s="1">
        <f t="shared" si="0"/>
        <v>40.88169247133906</v>
      </c>
      <c r="H36" s="44">
        <f t="shared" si="2"/>
        <v>1386.0000000000007</v>
      </c>
      <c r="I36" s="44">
        <f t="shared" si="1"/>
        <v>2000.8000000000009</v>
      </c>
    </row>
    <row r="37" spans="1:9" s="37" customFormat="1" ht="18.75">
      <c r="A37" s="18" t="s">
        <v>7</v>
      </c>
      <c r="B37" s="51">
        <v>915.3</v>
      </c>
      <c r="C37" s="52">
        <f>929.3+40-40</f>
        <v>929.3</v>
      </c>
      <c r="D37" s="53">
        <f>11.2+19.5+15.2+5+5.7-0.1+1.9+5.1+7+0.3+7.7+25.8+82+15.4+14.3+13.2+14.4+42.6+0.1+37.6+3+2.6+0.8+1.6+3.9+98.6+0.5+15.5+1.7+3.3+166.5+5.9+37.9+118.4+6.4+2.7+15.3+30.5+7.5+1.2</f>
        <v>847.7</v>
      </c>
      <c r="E37" s="17">
        <f>D37/D33*100</f>
        <v>2.1654554046977386</v>
      </c>
      <c r="F37" s="17">
        <f t="shared" si="3"/>
        <v>92.61444335190649</v>
      </c>
      <c r="G37" s="17">
        <f t="shared" si="0"/>
        <v>91.21919724523836</v>
      </c>
      <c r="H37" s="53">
        <f t="shared" si="2"/>
        <v>67.59999999999991</v>
      </c>
      <c r="I37" s="53">
        <f t="shared" si="1"/>
        <v>81.59999999999991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</f>
        <v>30.3</v>
      </c>
      <c r="E38" s="1">
        <f>D38/D33*100</f>
        <v>0.07740155569463428</v>
      </c>
      <c r="F38" s="1">
        <f t="shared" si="3"/>
        <v>54.39856373429084</v>
      </c>
      <c r="G38" s="1">
        <f t="shared" si="0"/>
        <v>49.83552631578947</v>
      </c>
      <c r="H38" s="44">
        <f t="shared" si="2"/>
        <v>25.400000000000002</v>
      </c>
      <c r="I38" s="44">
        <f t="shared" si="1"/>
        <v>30.499999999999996</v>
      </c>
    </row>
    <row r="39" spans="1:9" ht="18.75" thickBot="1">
      <c r="A39" s="23" t="s">
        <v>29</v>
      </c>
      <c r="B39" s="42">
        <f>B33-B34-B36-B37-B35-B38</f>
        <v>8629.9</v>
      </c>
      <c r="C39" s="42">
        <f>C33-C34-C36-C37-C35-C38</f>
        <v>9259.700000000006</v>
      </c>
      <c r="D39" s="42">
        <f>D33-D34-D36-D37-D35-D38</f>
        <v>7637.100000000006</v>
      </c>
      <c r="E39" s="1">
        <f>D39/D33*100</f>
        <v>19.509023795230753</v>
      </c>
      <c r="F39" s="1">
        <f t="shared" si="3"/>
        <v>88.49581107544707</v>
      </c>
      <c r="G39" s="1">
        <f t="shared" si="0"/>
        <v>82.47675410650453</v>
      </c>
      <c r="H39" s="44">
        <f>B39-D39</f>
        <v>992.7999999999938</v>
      </c>
      <c r="I39" s="44">
        <f t="shared" si="1"/>
        <v>1622.6000000000004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</f>
        <v>964.2</v>
      </c>
      <c r="E43" s="3">
        <f>D43/D150*100</f>
        <v>0.07647672777957253</v>
      </c>
      <c r="F43" s="3">
        <f>D43/B43*100</f>
        <v>73.20072881870635</v>
      </c>
      <c r="G43" s="3">
        <f t="shared" si="0"/>
        <v>66.88865764828304</v>
      </c>
      <c r="H43" s="47">
        <f t="shared" si="2"/>
        <v>353</v>
      </c>
      <c r="I43" s="47">
        <f t="shared" si="1"/>
        <v>477.29999999999995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</f>
        <v>6209.699999999999</v>
      </c>
      <c r="E45" s="3">
        <f>D45/D150*100</f>
        <v>0.4925301145953241</v>
      </c>
      <c r="F45" s="3">
        <f>D45/B45*100</f>
        <v>88.37543584999644</v>
      </c>
      <c r="G45" s="3">
        <f aca="true" t="shared" si="4" ref="G45:G76">D45/C45*100</f>
        <v>79.74546995595165</v>
      </c>
      <c r="H45" s="47">
        <f>B45-D45</f>
        <v>816.8000000000011</v>
      </c>
      <c r="I45" s="47">
        <f aca="true" t="shared" si="5" ref="I45:I77">C45-D45</f>
        <v>1577.2000000000016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</f>
        <v>5556.900000000001</v>
      </c>
      <c r="E46" s="1">
        <f>D46/D45*100</f>
        <v>89.48741485095901</v>
      </c>
      <c r="F46" s="1">
        <f aca="true" t="shared" si="6" ref="F46:F74">D46/B46*100</f>
        <v>89.9567772327716</v>
      </c>
      <c r="G46" s="1">
        <f t="shared" si="4"/>
        <v>82.28056147832268</v>
      </c>
      <c r="H46" s="44">
        <f aca="true" t="shared" si="7" ref="H46:H74">B46-D46</f>
        <v>620.3999999999996</v>
      </c>
      <c r="I46" s="44">
        <f t="shared" si="5"/>
        <v>1196.6999999999998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0.02093498880783291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0.7713738183809202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</f>
        <v>329.2000000000001</v>
      </c>
      <c r="E49" s="1">
        <f>D49/D45*100</f>
        <v>5.301383319645074</v>
      </c>
      <c r="F49" s="1">
        <f t="shared" si="6"/>
        <v>70.02765369070413</v>
      </c>
      <c r="G49" s="1">
        <f t="shared" si="4"/>
        <v>54.055829228243034</v>
      </c>
      <c r="H49" s="44">
        <f t="shared" si="7"/>
        <v>140.89999999999992</v>
      </c>
      <c r="I49" s="44">
        <f t="shared" si="5"/>
        <v>279.7999999999999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274.3999999999983</v>
      </c>
      <c r="E50" s="1">
        <f>D50/D45*100</f>
        <v>4.418893022207165</v>
      </c>
      <c r="F50" s="1">
        <f t="shared" si="6"/>
        <v>85.376477909147</v>
      </c>
      <c r="G50" s="1">
        <f t="shared" si="4"/>
        <v>77.88816349701906</v>
      </c>
      <c r="H50" s="44">
        <f t="shared" si="7"/>
        <v>47.000000000001535</v>
      </c>
      <c r="I50" s="44">
        <f t="shared" si="5"/>
        <v>77.90000000000191</v>
      </c>
    </row>
    <row r="51" spans="1:9" ht="18.75" thickBot="1">
      <c r="A51" s="22" t="s">
        <v>4</v>
      </c>
      <c r="B51" s="45">
        <f>15003.4+380</f>
        <v>15383.4</v>
      </c>
      <c r="C51" s="46">
        <f>16075.7+36.8+200+828.6-580+380</f>
        <v>16941.1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</f>
        <v>12128.09999999999</v>
      </c>
      <c r="E51" s="3">
        <f>D51/D150*100</f>
        <v>0.9619554057077709</v>
      </c>
      <c r="F51" s="3">
        <f>D51/B51*100</f>
        <v>78.83887827138338</v>
      </c>
      <c r="G51" s="3">
        <f t="shared" si="4"/>
        <v>71.58980231507984</v>
      </c>
      <c r="H51" s="47">
        <f>B51-D51</f>
        <v>3255.30000000001</v>
      </c>
      <c r="I51" s="47">
        <f t="shared" si="5"/>
        <v>4813.000000000009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</f>
        <v>8231.299999999997</v>
      </c>
      <c r="E52" s="1">
        <f>D52/D51*100</f>
        <v>67.86965806680357</v>
      </c>
      <c r="F52" s="1">
        <f t="shared" si="6"/>
        <v>88.35848773052231</v>
      </c>
      <c r="G52" s="1">
        <f t="shared" si="4"/>
        <v>79.6934754615779</v>
      </c>
      <c r="H52" s="44">
        <f t="shared" si="7"/>
        <v>1084.5000000000018</v>
      </c>
      <c r="I52" s="44">
        <f t="shared" si="5"/>
        <v>2097.4000000000033</v>
      </c>
    </row>
    <row r="53" spans="1:9" ht="18">
      <c r="A53" s="23" t="s">
        <v>2</v>
      </c>
      <c r="B53" s="42">
        <v>9</v>
      </c>
      <c r="C53" s="43">
        <v>12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9</v>
      </c>
      <c r="I53" s="44">
        <f t="shared" si="5"/>
        <v>12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</f>
        <v>195.20000000000007</v>
      </c>
      <c r="E54" s="1">
        <f>D54/D51*100</f>
        <v>1.6094854099158173</v>
      </c>
      <c r="F54" s="1">
        <f t="shared" si="6"/>
        <v>72.18934911242607</v>
      </c>
      <c r="G54" s="1">
        <f t="shared" si="4"/>
        <v>68.01393728222999</v>
      </c>
      <c r="H54" s="44">
        <f t="shared" si="7"/>
        <v>75.1999999999999</v>
      </c>
      <c r="I54" s="44">
        <f t="shared" si="5"/>
        <v>91.79999999999993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</f>
        <v>418.50000000000006</v>
      </c>
      <c r="E55" s="1">
        <f>D55/D51*100</f>
        <v>3.4506641600910317</v>
      </c>
      <c r="F55" s="1">
        <f t="shared" si="6"/>
        <v>52.7942475085152</v>
      </c>
      <c r="G55" s="1">
        <f t="shared" si="4"/>
        <v>44.85049833887044</v>
      </c>
      <c r="H55" s="44">
        <f t="shared" si="7"/>
        <v>374.2</v>
      </c>
      <c r="I55" s="44">
        <f t="shared" si="5"/>
        <v>514.5999999999999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</f>
        <v>200</v>
      </c>
      <c r="E56" s="1">
        <f>D56/D51*100</f>
        <v>1.6490629199957136</v>
      </c>
      <c r="F56" s="1">
        <f>D56/B56*100</f>
        <v>71.42857142857143</v>
      </c>
      <c r="G56" s="1">
        <f>D56/C56*100</f>
        <v>71.42857142857143</v>
      </c>
      <c r="H56" s="44">
        <f t="shared" si="7"/>
        <v>80</v>
      </c>
      <c r="I56" s="44">
        <f t="shared" si="5"/>
        <v>80</v>
      </c>
    </row>
    <row r="57" spans="1:9" ht="18.75" thickBot="1">
      <c r="A57" s="23" t="s">
        <v>29</v>
      </c>
      <c r="B57" s="43">
        <f>B51-B52-B55-B54-B53-B56</f>
        <v>4715.500000000001</v>
      </c>
      <c r="C57" s="43">
        <f>C51-C52-C55-C54-C53-C56</f>
        <v>5100.299999999997</v>
      </c>
      <c r="D57" s="43">
        <f>D51-D52-D55-D54-D53-D56</f>
        <v>3083.0999999999917</v>
      </c>
      <c r="E57" s="1">
        <f>D57/D51*100</f>
        <v>25.421129443193855</v>
      </c>
      <c r="F57" s="1">
        <f t="shared" si="6"/>
        <v>65.38225002650813</v>
      </c>
      <c r="G57" s="1">
        <f t="shared" si="4"/>
        <v>60.449385330274566</v>
      </c>
      <c r="H57" s="44">
        <f>B57-D57</f>
        <v>1632.4000000000092</v>
      </c>
      <c r="I57" s="44">
        <f>C57-D57</f>
        <v>2017.2000000000057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</f>
        <v>5761.1</v>
      </c>
      <c r="C59" s="46">
        <f>5881.8+134.4+115.2-20-80</f>
        <v>6031.4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</f>
        <v>4552.099999999998</v>
      </c>
      <c r="E59" s="3">
        <f>D59/D150*100</f>
        <v>0.3610554994040572</v>
      </c>
      <c r="F59" s="3">
        <f>D59/B59*100</f>
        <v>79.01442432868718</v>
      </c>
      <c r="G59" s="3">
        <f t="shared" si="4"/>
        <v>75.47335610306062</v>
      </c>
      <c r="H59" s="47">
        <f>B59-D59</f>
        <v>1209.0000000000027</v>
      </c>
      <c r="I59" s="47">
        <f t="shared" si="5"/>
        <v>1479.300000000002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</f>
        <v>1347</v>
      </c>
      <c r="E60" s="1">
        <f>D60/D59*100</f>
        <v>29.590738340546135</v>
      </c>
      <c r="F60" s="1">
        <f t="shared" si="6"/>
        <v>89.1875786267629</v>
      </c>
      <c r="G60" s="1">
        <f t="shared" si="4"/>
        <v>82.00413977840009</v>
      </c>
      <c r="H60" s="44">
        <f t="shared" si="7"/>
        <v>163.29999999999995</v>
      </c>
      <c r="I60" s="44">
        <f t="shared" si="5"/>
        <v>295.60000000000014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6.847389117110788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</f>
        <v>208.70000000000002</v>
      </c>
      <c r="E62" s="1">
        <f>D62/D59*100</f>
        <v>4.584697172733467</v>
      </c>
      <c r="F62" s="1">
        <f t="shared" si="6"/>
        <v>39.1924882629108</v>
      </c>
      <c r="G62" s="1">
        <f t="shared" si="4"/>
        <v>33.2589641434263</v>
      </c>
      <c r="H62" s="44">
        <f t="shared" si="7"/>
        <v>323.79999999999995</v>
      </c>
      <c r="I62" s="44">
        <f t="shared" si="5"/>
        <v>418.79999999999995</v>
      </c>
    </row>
    <row r="63" spans="1:9" ht="18">
      <c r="A63" s="23" t="s">
        <v>14</v>
      </c>
      <c r="B63" s="42">
        <f>3331.4-180</f>
        <v>3151.4</v>
      </c>
      <c r="C63" s="43">
        <f>3216.2+115.2-180</f>
        <v>3151.3999999999996</v>
      </c>
      <c r="D63" s="44">
        <f>252+735+554.4+1033.2</f>
        <v>2574.6000000000004</v>
      </c>
      <c r="E63" s="1">
        <f>D63/D59*100</f>
        <v>56.558511456251004</v>
      </c>
      <c r="F63" s="1">
        <f t="shared" si="6"/>
        <v>81.69702354509108</v>
      </c>
      <c r="G63" s="1">
        <f t="shared" si="4"/>
        <v>81.6970235450911</v>
      </c>
      <c r="H63" s="44">
        <f t="shared" si="7"/>
        <v>576.7999999999997</v>
      </c>
      <c r="I63" s="44">
        <f t="shared" si="5"/>
        <v>576.7999999999993</v>
      </c>
    </row>
    <row r="64" spans="1:9" ht="18.75" thickBot="1">
      <c r="A64" s="23" t="s">
        <v>29</v>
      </c>
      <c r="B64" s="43">
        <f>B59-B60-B62-B63-B61</f>
        <v>255.10000000000008</v>
      </c>
      <c r="C64" s="43">
        <f>C59-C60-C62-C63-C61</f>
        <v>298.0999999999996</v>
      </c>
      <c r="D64" s="43">
        <f>D59-D60-D62-D63-D61</f>
        <v>110.09999999999741</v>
      </c>
      <c r="E64" s="1">
        <f>D64/D59*100</f>
        <v>2.4186639133586136</v>
      </c>
      <c r="F64" s="1">
        <f t="shared" si="6"/>
        <v>43.159545276361186</v>
      </c>
      <c r="G64" s="1">
        <f t="shared" si="4"/>
        <v>36.933914793692566</v>
      </c>
      <c r="H64" s="44">
        <f t="shared" si="7"/>
        <v>145.00000000000267</v>
      </c>
      <c r="I64" s="44">
        <f t="shared" si="5"/>
        <v>188.00000000000222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270.2</v>
      </c>
      <c r="C69" s="46">
        <f>C70+C71</f>
        <v>311.8</v>
      </c>
      <c r="D69" s="47">
        <f>SUM(D70:D71)</f>
        <v>179.5</v>
      </c>
      <c r="E69" s="35">
        <f>D69/D150*100</f>
        <v>0.014237266787423014</v>
      </c>
      <c r="F69" s="3">
        <f>D69/B69*100</f>
        <v>66.43227239082161</v>
      </c>
      <c r="G69" s="3">
        <f t="shared" si="4"/>
        <v>57.56895445798589</v>
      </c>
      <c r="H69" s="47">
        <f>B69-D69</f>
        <v>90.69999999999999</v>
      </c>
      <c r="I69" s="47">
        <f t="shared" si="5"/>
        <v>132.3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v>99.3</v>
      </c>
      <c r="C71" s="43">
        <f>149.8-9</f>
        <v>140.8</v>
      </c>
      <c r="D71" s="44">
        <f>9.6</f>
        <v>9.6</v>
      </c>
      <c r="E71" s="1">
        <f>D71/D70*100</f>
        <v>5.650382577987051</v>
      </c>
      <c r="F71" s="1">
        <f t="shared" si="6"/>
        <v>9.667673716012084</v>
      </c>
      <c r="G71" s="1">
        <f t="shared" si="4"/>
        <v>6.8181818181818175</v>
      </c>
      <c r="H71" s="44">
        <f t="shared" si="7"/>
        <v>89.7</v>
      </c>
      <c r="I71" s="44">
        <f t="shared" si="5"/>
        <v>131.20000000000002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</f>
        <v>55476</v>
      </c>
      <c r="C90" s="46">
        <f>50201.5+5861+2853.8+11.8-0.1+368.5+374.4+150.3+28.8</f>
        <v>59850.000000000015</v>
      </c>
      <c r="D90" s="47">
        <f>44075.1+103.3+46.5+25+15.6+5.7+164.2+1847.8+521.6+2.8+15.8+61.2+46.7+110.4+15+130.8+28.4</f>
        <v>47215.9</v>
      </c>
      <c r="E90" s="3">
        <f>D90/D150*100</f>
        <v>3.7449881053386425</v>
      </c>
      <c r="F90" s="3">
        <f aca="true" t="shared" si="10" ref="F90:F96">D90/B90*100</f>
        <v>85.11049823347034</v>
      </c>
      <c r="G90" s="3">
        <f t="shared" si="8"/>
        <v>78.89039264828736</v>
      </c>
      <c r="H90" s="47">
        <f aca="true" t="shared" si="11" ref="H90:H96">B90-D90</f>
        <v>8260.099999999999</v>
      </c>
      <c r="I90" s="47">
        <f t="shared" si="9"/>
        <v>12634.100000000013</v>
      </c>
    </row>
    <row r="91" spans="1:9" ht="18">
      <c r="A91" s="23" t="s">
        <v>3</v>
      </c>
      <c r="B91" s="42">
        <v>45976.7</v>
      </c>
      <c r="C91" s="43">
        <f>41785.6+5825.3+1852.2+217.6</f>
        <v>49680.7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</f>
        <v>40206.99999999999</v>
      </c>
      <c r="E91" s="1">
        <f>D91/D90*100</f>
        <v>85.15563613104906</v>
      </c>
      <c r="F91" s="1">
        <f t="shared" si="10"/>
        <v>87.45081747928842</v>
      </c>
      <c r="G91" s="1">
        <f t="shared" si="8"/>
        <v>80.93082424361975</v>
      </c>
      <c r="H91" s="44">
        <f t="shared" si="11"/>
        <v>5769.700000000004</v>
      </c>
      <c r="I91" s="44">
        <f t="shared" si="9"/>
        <v>9473.700000000004</v>
      </c>
    </row>
    <row r="92" spans="1:9" ht="18">
      <c r="A92" s="23" t="s">
        <v>27</v>
      </c>
      <c r="B92" s="42">
        <v>1830</v>
      </c>
      <c r="C92" s="43">
        <f>2476+1-355.6</f>
        <v>2121.4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</f>
        <v>1280.3999999999999</v>
      </c>
      <c r="E92" s="1">
        <f>D92/D90*100</f>
        <v>2.7117983560622583</v>
      </c>
      <c r="F92" s="1">
        <f t="shared" si="10"/>
        <v>69.96721311475409</v>
      </c>
      <c r="G92" s="1">
        <f t="shared" si="8"/>
        <v>60.35636843593852</v>
      </c>
      <c r="H92" s="44">
        <f t="shared" si="11"/>
        <v>549.6000000000001</v>
      </c>
      <c r="I92" s="44">
        <f t="shared" si="9"/>
        <v>841.0000000000002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7669.300000000003</v>
      </c>
      <c r="C94" s="43">
        <f>C90-C91-C92-C93</f>
        <v>8047.900000000018</v>
      </c>
      <c r="D94" s="43">
        <f>D90-D91-D92-D93</f>
        <v>5728.500000000009</v>
      </c>
      <c r="E94" s="1">
        <f>D94/D90*100</f>
        <v>12.132565512888686</v>
      </c>
      <c r="F94" s="1">
        <f t="shared" si="10"/>
        <v>74.69390948326453</v>
      </c>
      <c r="G94" s="1">
        <f>D94/C94*100</f>
        <v>71.18005939437613</v>
      </c>
      <c r="H94" s="44">
        <f t="shared" si="11"/>
        <v>1940.7999999999938</v>
      </c>
      <c r="I94" s="44">
        <f>C94-D94</f>
        <v>2319.4000000000087</v>
      </c>
    </row>
    <row r="95" spans="1:9" ht="18.75">
      <c r="A95" s="108" t="s">
        <v>12</v>
      </c>
      <c r="B95" s="111">
        <f>73728.7+111.6</f>
        <v>73840.3</v>
      </c>
      <c r="C95" s="113">
        <f>63500.4+11490.6+4535.2-1.1-1111.2+1589.3-1380+1170.8+341.6</f>
        <v>80135.6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</f>
        <v>68760.4</v>
      </c>
      <c r="E95" s="107">
        <f>D95/D150*100</f>
        <v>5.453817042952207</v>
      </c>
      <c r="F95" s="110">
        <f t="shared" si="10"/>
        <v>93.12042340022995</v>
      </c>
      <c r="G95" s="106">
        <f>D95/C95*100</f>
        <v>85.80506042258371</v>
      </c>
      <c r="H95" s="112">
        <f t="shared" si="11"/>
        <v>5079.900000000009</v>
      </c>
      <c r="I95" s="122">
        <f>C95-D95</f>
        <v>11375.200000000012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</f>
        <v>5238.099999999999</v>
      </c>
      <c r="E96" s="117">
        <f>D96/D95*100</f>
        <v>7.617902164618007</v>
      </c>
      <c r="F96" s="118">
        <f t="shared" si="10"/>
        <v>72.10941479329854</v>
      </c>
      <c r="G96" s="119">
        <f>D96/C96*100</f>
        <v>62.52581319009251</v>
      </c>
      <c r="H96" s="123">
        <f t="shared" si="11"/>
        <v>2026.000000000001</v>
      </c>
      <c r="I96" s="124">
        <f>C96-D96</f>
        <v>3139.4000000000005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9549.5</v>
      </c>
      <c r="C102" s="92">
        <f>10703.3-154-3.5-134.3+83.4+37+0.1+6</f>
        <v>10538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</f>
        <v>6591.6</v>
      </c>
      <c r="E102" s="19">
        <f>D102/D150*100</f>
        <v>0.5228209902839974</v>
      </c>
      <c r="F102" s="19">
        <f>D102/B102*100</f>
        <v>69.0256034347348</v>
      </c>
      <c r="G102" s="19">
        <f aca="true" t="shared" si="12" ref="G102:G148">D102/C102*100</f>
        <v>62.550768646802055</v>
      </c>
      <c r="H102" s="79">
        <f aca="true" t="shared" si="13" ref="H102:H107">B102-D102</f>
        <v>2957.8999999999996</v>
      </c>
      <c r="I102" s="79">
        <f aca="true" t="shared" si="14" ref="I102:I148">C102-D102</f>
        <v>3946.3999999999996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2.008617027732265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v>7770.6</v>
      </c>
      <c r="C104" s="44">
        <f>8863.3-154-3.5-134.3+25.3+6+39.1</f>
        <v>8641.9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</f>
        <v>5495.000000000001</v>
      </c>
      <c r="E104" s="1">
        <f>D104/D102*100</f>
        <v>83.36367498027793</v>
      </c>
      <c r="F104" s="1">
        <f aca="true" t="shared" si="15" ref="F104:F148">D104/B104*100</f>
        <v>70.7152600828765</v>
      </c>
      <c r="G104" s="1">
        <f t="shared" si="12"/>
        <v>63.58555410268577</v>
      </c>
      <c r="H104" s="44">
        <f t="shared" si="13"/>
        <v>2275.5999999999995</v>
      </c>
      <c r="I104" s="44">
        <f t="shared" si="14"/>
        <v>3146.8999999999987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1623.199999999999</v>
      </c>
      <c r="C106" s="88">
        <f>C102-C103-C104</f>
        <v>1708.5</v>
      </c>
      <c r="D106" s="88">
        <f>D102-D103-D104</f>
        <v>964.1999999999998</v>
      </c>
      <c r="E106" s="84">
        <f>D106/D102*100</f>
        <v>14.627707991989801</v>
      </c>
      <c r="F106" s="84">
        <f t="shared" si="15"/>
        <v>59.40118284869397</v>
      </c>
      <c r="G106" s="84">
        <f t="shared" si="12"/>
        <v>56.43546971027216</v>
      </c>
      <c r="H106" s="124">
        <f>B106-D106</f>
        <v>658.9999999999991</v>
      </c>
      <c r="I106" s="124">
        <f t="shared" si="14"/>
        <v>744.3000000000002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556479.6000000001</v>
      </c>
      <c r="C107" s="81">
        <f>SUM(C108:C147)-C115-C119+C148-C139-C140-C109-C112-C122-C123-C137-C131-C129</f>
        <v>588259</v>
      </c>
      <c r="D107" s="81">
        <f>SUM(D108:D147)-D115-D119+D148-D139-D140-D109-D112-D122-D123-D137-D131-D129</f>
        <v>538800.4000000001</v>
      </c>
      <c r="E107" s="82">
        <f>D107/D150*100</f>
        <v>42.73562696362249</v>
      </c>
      <c r="F107" s="82">
        <f>D107/B107*100</f>
        <v>96.82302819366605</v>
      </c>
      <c r="G107" s="82">
        <f t="shared" si="12"/>
        <v>91.59237682721388</v>
      </c>
      <c r="H107" s="81">
        <f t="shared" si="13"/>
        <v>17679.199999999953</v>
      </c>
      <c r="I107" s="81">
        <f t="shared" si="14"/>
        <v>49458.59999999986</v>
      </c>
    </row>
    <row r="108" spans="1:9" ht="37.5">
      <c r="A108" s="28" t="s">
        <v>56</v>
      </c>
      <c r="B108" s="71">
        <v>1960.1</v>
      </c>
      <c r="C108" s="67">
        <v>2166.2</v>
      </c>
      <c r="D108" s="72">
        <f>142.7+0.9+78.6+37.4+44.2+140.1+1+20.9+25.7+0.2+2+0.6+0.4+1.8+1.5-0.1+62.6+2.1+1.9+2.9+1+9.8+0.1+52+4.8+2+1.2+2+5.2+2.6-0.1+56.3+43+2.2+0.3+6.3+0.1+46.4+1.3+6.5+1.2+1-0.1+67.4+1.9+0.3+9.6+59+4.3+5.5+18.3+1.1+0.2+37.9+21.6+7.2</f>
        <v>1046.7999999999997</v>
      </c>
      <c r="E108" s="6">
        <f>D108/D107*100</f>
        <v>0.19428344893582103</v>
      </c>
      <c r="F108" s="6">
        <f t="shared" si="15"/>
        <v>53.40543849803581</v>
      </c>
      <c r="G108" s="6">
        <f t="shared" si="12"/>
        <v>48.32425445480564</v>
      </c>
      <c r="H108" s="61">
        <f aca="true" t="shared" si="16" ref="H108:H148">B108-D108</f>
        <v>913.3000000000002</v>
      </c>
      <c r="I108" s="61">
        <f t="shared" si="14"/>
        <v>1119.4</v>
      </c>
    </row>
    <row r="109" spans="1:9" ht="18">
      <c r="A109" s="23" t="s">
        <v>27</v>
      </c>
      <c r="B109" s="74">
        <v>1094</v>
      </c>
      <c r="C109" s="44">
        <v>1213.5</v>
      </c>
      <c r="D109" s="75">
        <f>142.7+0.9+78.6+37.4+20.9+42.5+24.8+0.6+32.7+0.1+16.7+37.6+29.1+37.9+0.6</f>
        <v>503.1</v>
      </c>
      <c r="E109" s="1">
        <f>D109/D108*100</f>
        <v>48.06075659151702</v>
      </c>
      <c r="F109" s="1">
        <f t="shared" si="15"/>
        <v>45.98720292504571</v>
      </c>
      <c r="G109" s="1">
        <f t="shared" si="12"/>
        <v>41.45859085290483</v>
      </c>
      <c r="H109" s="44">
        <f t="shared" si="16"/>
        <v>590.9</v>
      </c>
      <c r="I109" s="44">
        <f t="shared" si="14"/>
        <v>710.4</v>
      </c>
    </row>
    <row r="110" spans="1:9" ht="34.5" customHeight="1">
      <c r="A110" s="16" t="s">
        <v>84</v>
      </c>
      <c r="B110" s="73">
        <v>745.5</v>
      </c>
      <c r="C110" s="61">
        <v>778.3</v>
      </c>
      <c r="D110" s="72">
        <f>26.5+20.2+7.7+37.4+7.5+38.9-0.1+38.9+12.6+45.5+9.7+1.6+37.6-0.1+56.2+1.4+57.4+128+14.8+60.5</f>
        <v>602.1999999999998</v>
      </c>
      <c r="E110" s="6">
        <f>D110/D107*100</f>
        <v>0.11176680640920082</v>
      </c>
      <c r="F110" s="6">
        <f>D110/B110*100</f>
        <v>80.7780013413816</v>
      </c>
      <c r="G110" s="6">
        <f t="shared" si="12"/>
        <v>77.37376333033534</v>
      </c>
      <c r="H110" s="61">
        <f t="shared" si="16"/>
        <v>143.30000000000018</v>
      </c>
      <c r="I110" s="61">
        <f t="shared" si="14"/>
        <v>176.10000000000014</v>
      </c>
    </row>
    <row r="111" spans="1:9" s="37" customFormat="1" ht="34.5" customHeight="1">
      <c r="A111" s="16" t="s">
        <v>60</v>
      </c>
      <c r="B111" s="73">
        <v>314.4</v>
      </c>
      <c r="C111" s="53">
        <f>774.1-429.7</f>
        <v>344.40000000000003</v>
      </c>
      <c r="D111" s="76">
        <f>10.5</f>
        <v>10.5</v>
      </c>
      <c r="E111" s="6">
        <f>D111/D107*100</f>
        <v>0.001948773608928278</v>
      </c>
      <c r="F111" s="6">
        <f t="shared" si="15"/>
        <v>3.3396946564885495</v>
      </c>
      <c r="G111" s="6">
        <f t="shared" si="12"/>
        <v>3.0487804878048776</v>
      </c>
      <c r="H111" s="61">
        <f t="shared" si="16"/>
        <v>303.9</v>
      </c>
      <c r="I111" s="61">
        <f t="shared" si="14"/>
        <v>333.90000000000003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103</v>
      </c>
      <c r="B113" s="73">
        <v>50</v>
      </c>
      <c r="C113" s="61">
        <v>50</v>
      </c>
      <c r="D113" s="72">
        <f>5.8+4.7+0.7+0.7+1+13.8</f>
        <v>26.7</v>
      </c>
      <c r="E113" s="6">
        <f>D113/D107*100</f>
        <v>0.004955452891274764</v>
      </c>
      <c r="F113" s="6">
        <f t="shared" si="15"/>
        <v>53.400000000000006</v>
      </c>
      <c r="G113" s="6">
        <f t="shared" si="12"/>
        <v>53.400000000000006</v>
      </c>
      <c r="H113" s="61">
        <f t="shared" si="16"/>
        <v>23.3</v>
      </c>
      <c r="I113" s="61">
        <f t="shared" si="14"/>
        <v>23.3</v>
      </c>
    </row>
    <row r="114" spans="1:9" ht="37.5">
      <c r="A114" s="16" t="s">
        <v>41</v>
      </c>
      <c r="B114" s="73">
        <v>1615.3</v>
      </c>
      <c r="C114" s="61">
        <v>1826</v>
      </c>
      <c r="D114" s="72">
        <f>82.2+4.4+0.2+16.8+100.8+0.1+8.3+21.3+93.2+14.5+11.8+88.2+4.6+1.1+5.8+6+2.3+112.3+12.6+0.8+1.5+0.2+0.2+72.9+5.6+10.9+0.3+11.7+5.8+0.6+108.3+0.1+3+1.3+29.1+101.7+7.2+3.2+0.7+0.2+0.2+0.2+104.4+5.6+2.8+2.6+104.7+5.8+6.4+2.6+1.6</f>
        <v>1188.7</v>
      </c>
      <c r="E114" s="6">
        <f>D114/D107*100</f>
        <v>0.22061973227933754</v>
      </c>
      <c r="F114" s="6">
        <f t="shared" si="15"/>
        <v>73.59004519284343</v>
      </c>
      <c r="G114" s="6">
        <f t="shared" si="12"/>
        <v>65.09857612267251</v>
      </c>
      <c r="H114" s="61">
        <f t="shared" si="16"/>
        <v>426.5999999999999</v>
      </c>
      <c r="I114" s="61">
        <f t="shared" si="14"/>
        <v>637.3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>
      <c r="A116" s="16" t="s">
        <v>104</v>
      </c>
      <c r="B116" s="73">
        <v>249</v>
      </c>
      <c r="C116" s="53">
        <v>264.5</v>
      </c>
      <c r="D116" s="76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3">
        <f t="shared" si="16"/>
        <v>249</v>
      </c>
      <c r="I116" s="53">
        <f t="shared" si="14"/>
        <v>264.5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0.012063836626698864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</f>
        <v>185.99999999999997</v>
      </c>
      <c r="E118" s="6">
        <f>D118/D107*100</f>
        <v>0.034521132501015205</v>
      </c>
      <c r="F118" s="6">
        <f t="shared" si="15"/>
        <v>88.23529411764704</v>
      </c>
      <c r="G118" s="6">
        <f t="shared" si="12"/>
        <v>79.48717948717947</v>
      </c>
      <c r="H118" s="61">
        <f t="shared" si="16"/>
        <v>24.80000000000004</v>
      </c>
      <c r="I118" s="61">
        <f t="shared" si="14"/>
        <v>48.00000000000003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</f>
        <v>138</v>
      </c>
      <c r="E119" s="1">
        <f>D119/D118*100</f>
        <v>74.19354838709678</v>
      </c>
      <c r="F119" s="1">
        <f t="shared" si="15"/>
        <v>88.63198458574182</v>
      </c>
      <c r="G119" s="1">
        <f t="shared" si="12"/>
        <v>79.03780068728523</v>
      </c>
      <c r="H119" s="44">
        <f t="shared" si="16"/>
        <v>17.69999999999999</v>
      </c>
      <c r="I119" s="44">
        <f t="shared" si="14"/>
        <v>36.599999999999994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v>488.7</v>
      </c>
      <c r="C121" s="53">
        <f>204.9+375.8-12</f>
        <v>568.7</v>
      </c>
      <c r="D121" s="76">
        <f>136.8+10+57.4-0.1+22.6+0.1</f>
        <v>226.8</v>
      </c>
      <c r="E121" s="17">
        <f>D121/D107*100</f>
        <v>0.042093509952850806</v>
      </c>
      <c r="F121" s="6">
        <f t="shared" si="15"/>
        <v>46.408839779005525</v>
      </c>
      <c r="G121" s="6">
        <f t="shared" si="12"/>
        <v>39.880429048707576</v>
      </c>
      <c r="H121" s="61">
        <f t="shared" si="16"/>
        <v>261.9</v>
      </c>
      <c r="I121" s="61">
        <f t="shared" si="14"/>
        <v>341.90000000000003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v>26438.7</v>
      </c>
      <c r="C124" s="53">
        <f>5096.9+1707.5+6000+16669.6-700+350</f>
        <v>29124</v>
      </c>
      <c r="D124" s="76">
        <f>3776+7.6+1124+100+14.3+14.5+0.1+20.4+3015.8+9+1156.5+27+0.1+1146.6+5.2+681+29.9+16.3+480.3+117.6+5542.8+148.8+1446+310+974.1+0.1+1858.9+80.5+1043.3+1734.7</f>
        <v>24881.399999999998</v>
      </c>
      <c r="E124" s="17">
        <f>D124/D107*100</f>
        <v>4.617925302208386</v>
      </c>
      <c r="F124" s="6">
        <f t="shared" si="15"/>
        <v>94.10977090401569</v>
      </c>
      <c r="G124" s="6">
        <f t="shared" si="12"/>
        <v>85.43263288009888</v>
      </c>
      <c r="H124" s="61">
        <f t="shared" si="16"/>
        <v>1557.300000000003</v>
      </c>
      <c r="I124" s="61">
        <f t="shared" si="14"/>
        <v>4242.600000000002</v>
      </c>
    </row>
    <row r="125" spans="1:9" s="2" customFormat="1" ht="18.75">
      <c r="A125" s="16" t="s">
        <v>106</v>
      </c>
      <c r="B125" s="73">
        <v>875</v>
      </c>
      <c r="C125" s="53">
        <f>1239-364</f>
        <v>875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875</v>
      </c>
      <c r="I125" s="61">
        <f t="shared" si="14"/>
        <v>875</v>
      </c>
    </row>
    <row r="126" spans="1:9" s="2" customFormat="1" ht="37.5">
      <c r="A126" s="16" t="s">
        <v>105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v>95.1</v>
      </c>
      <c r="C127" s="53">
        <v>95.1</v>
      </c>
      <c r="D127" s="76">
        <f>4.5+17.5+0.7+32.3</f>
        <v>55</v>
      </c>
      <c r="E127" s="17">
        <f>D127/D107*100</f>
        <v>0.010207861761052884</v>
      </c>
      <c r="F127" s="6">
        <f t="shared" si="15"/>
        <v>57.83385909568876</v>
      </c>
      <c r="G127" s="6">
        <f t="shared" si="12"/>
        <v>57.83385909568876</v>
      </c>
      <c r="H127" s="61">
        <f t="shared" si="16"/>
        <v>40.099999999999994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</f>
        <v>373.3</v>
      </c>
      <c r="E128" s="17">
        <f>D128/D107*100</f>
        <v>0.0692835417345644</v>
      </c>
      <c r="F128" s="6">
        <f t="shared" si="15"/>
        <v>43.391840055794496</v>
      </c>
      <c r="G128" s="6">
        <f t="shared" si="12"/>
        <v>37.975584944048826</v>
      </c>
      <c r="H128" s="61">
        <f t="shared" si="16"/>
        <v>486.99999999999994</v>
      </c>
      <c r="I128" s="61">
        <f t="shared" si="14"/>
        <v>609.7</v>
      </c>
    </row>
    <row r="129" spans="1:9" s="32" customFormat="1" ht="18">
      <c r="A129" s="23" t="s">
        <v>99</v>
      </c>
      <c r="B129" s="74">
        <v>398.1</v>
      </c>
      <c r="C129" s="44">
        <f>851.8-335.4</f>
        <v>516.4</v>
      </c>
      <c r="D129" s="75">
        <f>2.8+2.8-0.1+2.8+2.7+2.9+70.7+4.7+2.9+2.9+2.9+2.9</f>
        <v>100.90000000000003</v>
      </c>
      <c r="E129" s="1">
        <f>D129/D128*100</f>
        <v>27.02919903562819</v>
      </c>
      <c r="F129" s="1">
        <f>D129/B129*100</f>
        <v>25.34539060537554</v>
      </c>
      <c r="G129" s="1">
        <f t="shared" si="12"/>
        <v>19.539116963594118</v>
      </c>
      <c r="H129" s="44">
        <f t="shared" si="16"/>
        <v>297.2</v>
      </c>
      <c r="I129" s="44">
        <f t="shared" si="14"/>
        <v>415.49999999999994</v>
      </c>
    </row>
    <row r="130" spans="1:9" s="2" customFormat="1" ht="37.5">
      <c r="A130" s="16" t="s">
        <v>107</v>
      </c>
      <c r="B130" s="73">
        <v>300</v>
      </c>
      <c r="C130" s="53">
        <v>400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300</v>
      </c>
      <c r="I130" s="61">
        <f t="shared" si="14"/>
        <v>400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</f>
        <v>26.8</v>
      </c>
      <c r="E132" s="17">
        <f>D132/D107*100</f>
        <v>0.004974012639931223</v>
      </c>
      <c r="F132" s="6">
        <f t="shared" si="15"/>
        <v>42.675159235668794</v>
      </c>
      <c r="G132" s="6">
        <f t="shared" si="12"/>
        <v>41.80967238689548</v>
      </c>
      <c r="H132" s="61">
        <f t="shared" si="16"/>
        <v>36</v>
      </c>
      <c r="I132" s="61">
        <f t="shared" si="14"/>
        <v>37.3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0.003118037774285244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5.25" customHeight="1" hidden="1">
      <c r="A135" s="16" t="s">
        <v>98</v>
      </c>
      <c r="B135" s="73"/>
      <c r="C135" s="53"/>
      <c r="D135" s="76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1">
        <f t="shared" si="16"/>
        <v>0</v>
      </c>
      <c r="I135" s="61">
        <f t="shared" si="14"/>
        <v>0</v>
      </c>
    </row>
    <row r="136" spans="1:9" s="2" customFormat="1" ht="37.5">
      <c r="A136" s="16" t="s">
        <v>90</v>
      </c>
      <c r="B136" s="73">
        <v>320.7</v>
      </c>
      <c r="C136" s="53">
        <v>363.7</v>
      </c>
      <c r="D136" s="76">
        <f>5.2+0.3+2.7+0.1+0.5+0.2+13.8+39.2+5+5.9+2+6.5+0.1+32.4+5+3.9+0.2+0.7+8.4+0.1+0.1+3+4.4+0.1+5.5+21.4+0.1+4.5+0.6+5.7+0.4+24.5+1.5+1.7+1.6+1.3+1.6+9.9+1.4</f>
        <v>221.5</v>
      </c>
      <c r="E136" s="17">
        <f>D136/D107*100</f>
        <v>0.041109843274058436</v>
      </c>
      <c r="F136" s="6">
        <f t="shared" si="15"/>
        <v>69.06766448394139</v>
      </c>
      <c r="G136" s="6">
        <f>D136/C136*100</f>
        <v>60.90184217761892</v>
      </c>
      <c r="H136" s="61">
        <f t="shared" si="16"/>
        <v>99.19999999999999</v>
      </c>
      <c r="I136" s="61">
        <f t="shared" si="14"/>
        <v>142.2</v>
      </c>
    </row>
    <row r="137" spans="1:9" s="32" customFormat="1" ht="18">
      <c r="A137" s="23" t="s">
        <v>27</v>
      </c>
      <c r="B137" s="74">
        <v>224.4</v>
      </c>
      <c r="C137" s="44">
        <f>218.8+36.5</f>
        <v>255.3</v>
      </c>
      <c r="D137" s="75">
        <f>0.3+39.3+0.2+2+32.4+0.2-0.1+5.4+0.1+5.5+21.4+0.1+0.1+22.6+1.7+9.9+0.6</f>
        <v>141.69999999999996</v>
      </c>
      <c r="E137" s="103">
        <f>D137/D136*100</f>
        <v>63.97291196388261</v>
      </c>
      <c r="F137" s="1">
        <f t="shared" si="15"/>
        <v>63.146167557932245</v>
      </c>
      <c r="G137" s="1">
        <f>D137/C137*100</f>
        <v>55.50332941637288</v>
      </c>
      <c r="H137" s="44">
        <f t="shared" si="16"/>
        <v>82.70000000000005</v>
      </c>
      <c r="I137" s="44">
        <f t="shared" si="14"/>
        <v>113.60000000000005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</f>
        <v>1027.6</v>
      </c>
      <c r="E138" s="17">
        <f>D138/D107*100</f>
        <v>0.19071997719378078</v>
      </c>
      <c r="F138" s="6">
        <f t="shared" si="15"/>
        <v>88.61676440151777</v>
      </c>
      <c r="G138" s="6">
        <f t="shared" si="12"/>
        <v>81.73719376391982</v>
      </c>
      <c r="H138" s="61">
        <f t="shared" si="16"/>
        <v>132</v>
      </c>
      <c r="I138" s="61">
        <f t="shared" si="14"/>
        <v>229.60000000000014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</f>
        <v>736</v>
      </c>
      <c r="E139" s="1">
        <f>D139/D138*100</f>
        <v>71.62319968859478</v>
      </c>
      <c r="F139" s="1">
        <f aca="true" t="shared" si="17" ref="F139:F147">D139/B139*100</f>
        <v>90.52890528905289</v>
      </c>
      <c r="G139" s="1">
        <f t="shared" si="12"/>
        <v>83.05122997066124</v>
      </c>
      <c r="H139" s="44">
        <f t="shared" si="16"/>
        <v>77</v>
      </c>
      <c r="I139" s="44">
        <f t="shared" si="14"/>
        <v>150.20000000000005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</f>
        <v>21.6</v>
      </c>
      <c r="E140" s="1">
        <f>D140/D138*100</f>
        <v>2.1019852082522386</v>
      </c>
      <c r="F140" s="1">
        <f t="shared" si="17"/>
        <v>72.00000000000001</v>
      </c>
      <c r="G140" s="1">
        <f>D140/C140*100</f>
        <v>54.961832061068705</v>
      </c>
      <c r="H140" s="44">
        <f t="shared" si="16"/>
        <v>8.399999999999999</v>
      </c>
      <c r="I140" s="44">
        <f t="shared" si="14"/>
        <v>17.699999999999996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0.0926317055443908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108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0.48626541479924645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</f>
        <v>39990.3</v>
      </c>
      <c r="C143" s="53">
        <f>16744+15000+2000-2607.4+8610.1+1327.3+3638</f>
        <v>44712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</f>
        <v>35548.399999999994</v>
      </c>
      <c r="E143" s="17">
        <f>D143/D107*100</f>
        <v>6.597693691392951</v>
      </c>
      <c r="F143" s="99">
        <f t="shared" si="17"/>
        <v>88.89255644493788</v>
      </c>
      <c r="G143" s="6">
        <f t="shared" si="12"/>
        <v>79.50527822508498</v>
      </c>
      <c r="H143" s="61">
        <f t="shared" si="16"/>
        <v>4441.900000000009</v>
      </c>
      <c r="I143" s="61">
        <f t="shared" si="14"/>
        <v>9163.600000000006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0.39161069665130155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0.11185960515248317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</f>
        <v>447439.1</v>
      </c>
      <c r="C147" s="53">
        <f>473452.9-2494.7-2700.6</f>
        <v>468257.60000000003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</f>
        <v>443297.1000000001</v>
      </c>
      <c r="E147" s="17">
        <f>D147/D107*100</f>
        <v>82.27482756137523</v>
      </c>
      <c r="F147" s="6">
        <f t="shared" si="17"/>
        <v>99.07428742816623</v>
      </c>
      <c r="G147" s="6">
        <f t="shared" si="12"/>
        <v>94.66949388541693</v>
      </c>
      <c r="H147" s="61">
        <f t="shared" si="16"/>
        <v>4141.999999999884</v>
      </c>
      <c r="I147" s="61">
        <f t="shared" si="14"/>
        <v>24960.49999999994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</f>
        <v>24167.999999999993</v>
      </c>
      <c r="E148" s="17">
        <f>D148/D107*100</f>
        <v>4.4855200552932</v>
      </c>
      <c r="F148" s="6">
        <f t="shared" si="15"/>
        <v>90.90909090909088</v>
      </c>
      <c r="G148" s="6">
        <f t="shared" si="12"/>
        <v>83.33333333333331</v>
      </c>
      <c r="H148" s="61">
        <f t="shared" si="16"/>
        <v>2416.8000000000065</v>
      </c>
      <c r="I148" s="61">
        <f t="shared" si="14"/>
        <v>4833.600000000006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568612.5000000001</v>
      </c>
      <c r="C149" s="77">
        <f>C43+C69+C72+C77+C79+C87+C102+C107+C100+C84+C98</f>
        <v>602358.3</v>
      </c>
      <c r="D149" s="53">
        <f>D43+D69+D72+D77+D79+D87+D102+D107+D100+D84+D98</f>
        <v>546535.7000000002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1416911</v>
      </c>
      <c r="C150" s="47">
        <f>C6+C18+C33+C43+C51+C59+C69+C72+C77+C79+C87+C90+C95+C102+C107+C100+C84+C98+C45</f>
        <v>1534350.6</v>
      </c>
      <c r="D150" s="47">
        <f>D6+D18+D33+D43+D51+D59+D69+D72+D77+D79+D87+D90+D95+D102+D107+D100+D84+D98+D45</f>
        <v>1260775.7</v>
      </c>
      <c r="E150" s="31">
        <v>100</v>
      </c>
      <c r="F150" s="3">
        <f>D150/B150*100</f>
        <v>88.9805852308296</v>
      </c>
      <c r="G150" s="3">
        <f aca="true" t="shared" si="18" ref="G150:G156">D150/C150*100</f>
        <v>82.16998774595584</v>
      </c>
      <c r="H150" s="47">
        <f aca="true" t="shared" si="19" ref="H150:H156">B150-D150</f>
        <v>156135.30000000005</v>
      </c>
      <c r="I150" s="47">
        <f aca="true" t="shared" si="20" ref="I150:I156">C150-D150</f>
        <v>273574.90000000014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555236.9999999999</v>
      </c>
      <c r="C151" s="60">
        <f>C8+C20+C34+C52+C60+C91+C115+C119+C46+C139+C131+C103</f>
        <v>608055.8999999997</v>
      </c>
      <c r="D151" s="60">
        <f>D8+D20+D34+D52+D60+D91+D115+D119+D46+D139+D131+D103</f>
        <v>499436.4999999999</v>
      </c>
      <c r="E151" s="6">
        <f>D151/D150*100</f>
        <v>39.61343004945288</v>
      </c>
      <c r="F151" s="6">
        <f aca="true" t="shared" si="21" ref="F151:F156">D151/B151*100</f>
        <v>89.95014741452749</v>
      </c>
      <c r="G151" s="6">
        <f t="shared" si="18"/>
        <v>82.13660947949032</v>
      </c>
      <c r="H151" s="61">
        <f t="shared" si="19"/>
        <v>55800.5</v>
      </c>
      <c r="I151" s="72">
        <f t="shared" si="20"/>
        <v>108619.39999999979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104068.00000000001</v>
      </c>
      <c r="C152" s="61">
        <f>C11+C23+C36+C55+C62+C92+C49+C140+C109+C112+C96+C137</f>
        <v>122265.20000000001</v>
      </c>
      <c r="D152" s="61">
        <f>D11+D23+D36+D55+D62+D92+D49+D140+D109+D112+D96+D137</f>
        <v>61278.49999999998</v>
      </c>
      <c r="E152" s="6">
        <f>D152/D150*100</f>
        <v>4.860380795727581</v>
      </c>
      <c r="F152" s="6">
        <f t="shared" si="21"/>
        <v>58.88313410462387</v>
      </c>
      <c r="G152" s="6">
        <f t="shared" si="18"/>
        <v>50.11933076623599</v>
      </c>
      <c r="H152" s="61">
        <f t="shared" si="19"/>
        <v>42789.50000000004</v>
      </c>
      <c r="I152" s="72">
        <f t="shared" si="20"/>
        <v>60986.70000000003</v>
      </c>
      <c r="K152" s="39"/>
      <c r="L152" s="90"/>
    </row>
    <row r="153" spans="1:12" ht="18.75">
      <c r="A153" s="18" t="s">
        <v>1</v>
      </c>
      <c r="B153" s="60">
        <f>B22+B10+B54+B48+B61+B35+B123</f>
        <v>34408.40000000001</v>
      </c>
      <c r="C153" s="60">
        <f>C22+C10+C54+C48+C61+C35+C123</f>
        <v>36869.8</v>
      </c>
      <c r="D153" s="60">
        <f>D22+D10+D54+D48+D61+D35+D123</f>
        <v>26434.100000000013</v>
      </c>
      <c r="E153" s="6">
        <f>D153/D150*100</f>
        <v>2.09665367122796</v>
      </c>
      <c r="F153" s="6">
        <f t="shared" si="21"/>
        <v>76.82455446925752</v>
      </c>
      <c r="G153" s="6">
        <f t="shared" si="18"/>
        <v>71.6958052389761</v>
      </c>
      <c r="H153" s="61">
        <f t="shared" si="19"/>
        <v>7974.299999999996</v>
      </c>
      <c r="I153" s="72">
        <f t="shared" si="20"/>
        <v>10435.69999999999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26492.2</v>
      </c>
      <c r="C154" s="60">
        <f>C12+C24+C104+C63+C38+C93+C129+C56</f>
        <v>29011.600000000002</v>
      </c>
      <c r="D154" s="60">
        <f>D12+D24+D104+D63+D38+D93+D129+D56</f>
        <v>19961.000000000004</v>
      </c>
      <c r="E154" s="6">
        <f>D154/D150*100</f>
        <v>1.5832316565111466</v>
      </c>
      <c r="F154" s="6">
        <f t="shared" si="21"/>
        <v>75.34670582284598</v>
      </c>
      <c r="G154" s="6">
        <f t="shared" si="18"/>
        <v>68.80351307752761</v>
      </c>
      <c r="H154" s="61">
        <f t="shared" si="19"/>
        <v>6531.199999999997</v>
      </c>
      <c r="I154" s="72">
        <f t="shared" si="20"/>
        <v>9050.599999999999</v>
      </c>
      <c r="K154" s="39"/>
      <c r="L154" s="90"/>
    </row>
    <row r="155" spans="1:12" ht="18.75">
      <c r="A155" s="18" t="s">
        <v>2</v>
      </c>
      <c r="B155" s="60">
        <f>B9+B21+B47+B53+B122</f>
        <v>21409.5</v>
      </c>
      <c r="C155" s="60">
        <f>C9+C21+C47+C53+C122</f>
        <v>22329.699999999997</v>
      </c>
      <c r="D155" s="60">
        <f>D9+D21+D47+D53+D122</f>
        <v>17936.599999999995</v>
      </c>
      <c r="E155" s="6">
        <f>D155/D150*100</f>
        <v>1.4226638409988386</v>
      </c>
      <c r="F155" s="6">
        <f t="shared" si="21"/>
        <v>83.77869637310538</v>
      </c>
      <c r="G155" s="6">
        <f t="shared" si="18"/>
        <v>80.32620232246738</v>
      </c>
      <c r="H155" s="61">
        <f t="shared" si="19"/>
        <v>3472.900000000005</v>
      </c>
      <c r="I155" s="72">
        <f t="shared" si="20"/>
        <v>4393.100000000002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675295.9000000001</v>
      </c>
      <c r="C156" s="78">
        <f>C150-C151-C152-C153-C154-C155</f>
        <v>715818.4000000005</v>
      </c>
      <c r="D156" s="78">
        <f>D150-D151-D152-D153-D154-D155</f>
        <v>635729.0000000001</v>
      </c>
      <c r="E156" s="36">
        <f>D156/D150*100</f>
        <v>50.42363998608159</v>
      </c>
      <c r="F156" s="36">
        <f t="shared" si="21"/>
        <v>94.14080553428505</v>
      </c>
      <c r="G156" s="36">
        <f t="shared" si="18"/>
        <v>88.81149185324094</v>
      </c>
      <c r="H156" s="127">
        <f t="shared" si="19"/>
        <v>39566.90000000002</v>
      </c>
      <c r="I156" s="127">
        <f t="shared" si="20"/>
        <v>80089.40000000037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68" right="0.16" top="0.2" bottom="0.19" header="0.17" footer="0.18"/>
  <pageSetup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1260775.7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1534350.6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1260775.7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2016-10-31T14:23:11Z</cp:lastPrinted>
  <dcterms:created xsi:type="dcterms:W3CDTF">2000-06-20T04:48:00Z</dcterms:created>
  <dcterms:modified xsi:type="dcterms:W3CDTF">2016-11-10T06:00:46Z</dcterms:modified>
  <cp:category/>
  <cp:version/>
  <cp:contentType/>
  <cp:contentStatus/>
</cp:coreProperties>
</file>